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nding Request Documentation\Prop 218 SCI\"/>
    </mc:Choice>
  </mc:AlternateContent>
  <xr:revisionPtr revIDLastSave="0" documentId="8_{53255C0E-3240-4B8E-AA8D-7D3685EA2A89}" xr6:coauthVersionLast="47" xr6:coauthVersionMax="47" xr10:uidLastSave="{00000000-0000-0000-0000-000000000000}"/>
  <bookViews>
    <workbookView xWindow="3510" yWindow="3510" windowWidth="21600" windowHeight="11985" xr2:uid="{FB03EE33-70AC-4CF4-8074-1EB57D1CC82B}"/>
  </bookViews>
  <sheets>
    <sheet name="T1 Rate Summary" sheetId="1" r:id="rId1"/>
    <sheet name="T4 Budget 23" sheetId="2" r:id="rId2"/>
    <sheet name="Backup Budget" sheetId="3" r:id="rId3"/>
  </sheets>
  <externalReferences>
    <externalReference r:id="rId4"/>
  </externalReferences>
  <definedNames>
    <definedName name="_02245" localSheetId="1">#REF!</definedName>
    <definedName name="_02245">#REF!</definedName>
    <definedName name="abc" localSheetId="1">#REF!</definedName>
    <definedName name="abc">#REF!</definedName>
    <definedName name="asmtnum" localSheetId="1">#REF!</definedName>
    <definedName name="asmtnum">#REF!</definedName>
    <definedName name="ben" localSheetId="1">#REF!</definedName>
    <definedName name="ben">#REF!</definedName>
    <definedName name="Contam" localSheetId="1">#REF!</definedName>
    <definedName name="Contam">#REF!</definedName>
    <definedName name="_xlnm.Database" localSheetId="1">#REF!</definedName>
    <definedName name="_xlnm.Database">#REF!</definedName>
    <definedName name="gggggg" localSheetId="1">#REF!</definedName>
    <definedName name="gggggg">#REF!</definedName>
    <definedName name="Install_Maint_total" localSheetId="1">#REF!</definedName>
    <definedName name="Install_Maint_total">#REF!</definedName>
    <definedName name="Lookup" localSheetId="1">#REF!</definedName>
    <definedName name="Lookup">#REF!</definedName>
    <definedName name="Plume" localSheetId="1">#REF!</definedName>
    <definedName name="Plume">#REF!</definedName>
    <definedName name="poiuy" localSheetId="1">#REF!</definedName>
    <definedName name="poiuy">#REF!</definedName>
    <definedName name="PRINT" localSheetId="1">#REF!</definedName>
    <definedName name="PRINT">#REF!</definedName>
    <definedName name="_xlnm.Print_Area" localSheetId="1">'T4 Budget 23'!$C$1:$H$30</definedName>
    <definedName name="ProjDev" localSheetId="1">#REF!</definedName>
    <definedName name="ProjDev">#REF!</definedName>
    <definedName name="q" localSheetId="1">#REF!</definedName>
    <definedName name="q">#REF!</definedName>
    <definedName name="RecWtr" localSheetId="1">#REF!</definedName>
    <definedName name="RecWtr">#REF!</definedName>
    <definedName name="Storm" localSheetId="1">#REF!</definedName>
    <definedName name="Storm">#REF!</definedName>
    <definedName name="Summary" localSheetId="1">#REF!</definedName>
    <definedName name="Summary">#REF!</definedName>
    <definedName name="TEMP" localSheetId="1">#REF!</definedName>
    <definedName name="TEMP">#REF!</definedName>
    <definedName name="VOC" localSheetId="1">#REF!</definedName>
    <definedName name="VOC">#REF!</definedName>
    <definedName name="vote" localSheetId="1">#REF!</definedName>
    <definedName name="vote">#REF!</definedName>
    <definedName name="WHT" localSheetId="1">#REF!</definedName>
    <definedName name="WHT">#REF!</definedName>
    <definedName name="WN" localSheetId="1">#REF!</definedName>
    <definedName name="WN">#REF!</definedName>
    <definedName name="WQ" localSheetId="1">#REF!</definedName>
    <definedName name="WQ">#REF!</definedName>
    <definedName name="xxxxx" localSheetId="1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E26" i="3"/>
  <c r="E25" i="3"/>
  <c r="E24" i="3"/>
  <c r="E23" i="3"/>
  <c r="E22" i="3"/>
  <c r="E21" i="3"/>
  <c r="H16" i="3"/>
  <c r="H18" i="3" s="1"/>
  <c r="G12" i="3"/>
  <c r="E20" i="3" s="1"/>
  <c r="K6" i="3"/>
  <c r="Q2" i="3"/>
  <c r="F9" i="3" s="1"/>
  <c r="D2" i="3"/>
  <c r="H10" i="3" s="1"/>
  <c r="G14" i="2"/>
  <c r="G13" i="2"/>
  <c r="G12" i="2"/>
  <c r="G11" i="2"/>
  <c r="G10" i="2"/>
  <c r="G9" i="2"/>
  <c r="G8" i="2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14" i="1"/>
  <c r="D14" i="1"/>
  <c r="E13" i="1"/>
  <c r="D13" i="1"/>
  <c r="E12" i="1"/>
  <c r="D12" i="1"/>
  <c r="E31" i="3" l="1"/>
  <c r="G7" i="2"/>
  <c r="E33" i="3"/>
  <c r="G19" i="2"/>
  <c r="G21" i="2" l="1"/>
  <c r="J21" i="2"/>
  <c r="G16" i="2"/>
  <c r="G17" i="2" s="1"/>
  <c r="G23" i="2" l="1"/>
  <c r="J23" i="2"/>
  <c r="G25" i="2" s="1"/>
  <c r="J33" i="2"/>
  <c r="J35" i="2" s="1"/>
  <c r="G26" i="2" l="1"/>
  <c r="G28" i="2" s="1"/>
  <c r="G30" i="2" s="1"/>
  <c r="D2" i="1" s="1"/>
  <c r="D25" i="1" l="1"/>
  <c r="D28" i="1"/>
  <c r="D27" i="1"/>
  <c r="D31" i="1"/>
  <c r="D24" i="1"/>
  <c r="D30" i="1"/>
  <c r="D29" i="1"/>
  <c r="D26" i="1"/>
  <c r="D32" i="1"/>
</calcChain>
</file>

<file path=xl/sharedStrings.xml><?xml version="1.0" encoding="utf-8"?>
<sst xmlns="http://schemas.openxmlformats.org/spreadsheetml/2006/main" count="127" uniqueCount="105">
  <si>
    <t>summary</t>
  </si>
  <si>
    <t>Yolo County Fire Districts Proposed SFE Factors</t>
  </si>
  <si>
    <t>Property Type</t>
  </si>
  <si>
    <t>Fire Risk Factors</t>
  </si>
  <si>
    <t>Replacement Cost Factors</t>
  </si>
  <si>
    <t>SFE Factors</t>
  </si>
  <si>
    <t>Unit</t>
  </si>
  <si>
    <t>Single Family</t>
  </si>
  <si>
    <t>each</t>
  </si>
  <si>
    <t>Multi-Family</t>
  </si>
  <si>
    <t>res unit</t>
  </si>
  <si>
    <t>Commercial/Industrial</t>
  </si>
  <si>
    <t>acre</t>
  </si>
  <si>
    <t>Office</t>
  </si>
  <si>
    <t>Storage</t>
  </si>
  <si>
    <t>Parking Lot</t>
  </si>
  <si>
    <t>Vacant</t>
  </si>
  <si>
    <t>Agriculture</t>
  </si>
  <si>
    <t>Agriculture - Orchards &amp; Vineyards</t>
  </si>
  <si>
    <t>Agriculture - Rice &amp; Flood Irrigation</t>
  </si>
  <si>
    <t xml:space="preserve">Agriculture - Pasture &amp; Row Crops </t>
  </si>
  <si>
    <t>Agriculture - Dairy, Livestock, Animals</t>
  </si>
  <si>
    <t>Range Land &amp; Open Space</t>
  </si>
  <si>
    <t>Proposed Rate</t>
  </si>
  <si>
    <t>Capay Valley Fire Protection District</t>
  </si>
  <si>
    <t>Estimate of Costs</t>
  </si>
  <si>
    <t>Fiscal Year 2023-24</t>
  </si>
  <si>
    <t>Budget Item</t>
  </si>
  <si>
    <t>Amount</t>
  </si>
  <si>
    <t>Sources</t>
  </si>
  <si>
    <t>Service, Appartus and Equipment Needs</t>
  </si>
  <si>
    <t>Firefighter Staffing and Training</t>
  </si>
  <si>
    <t>Equipment and Apparatus Maintenance and Replacement</t>
  </si>
  <si>
    <t>Station Improvements and Renovations</t>
  </si>
  <si>
    <t>Capital Repairs</t>
  </si>
  <si>
    <t>Equipment Operation and Maintenance</t>
  </si>
  <si>
    <t>Professional Services</t>
  </si>
  <si>
    <t>Supplies and Materials</t>
  </si>
  <si>
    <t>Utilities</t>
  </si>
  <si>
    <t>Administration</t>
  </si>
  <si>
    <t>Contingency and Allowance for Uncollectable Assessments</t>
  </si>
  <si>
    <t>3% contingency</t>
  </si>
  <si>
    <t>Total Service Needs (a)</t>
  </si>
  <si>
    <t>Less: Est. Dedicated Revenue from Property Taxes &amp; Other Sources (b)</t>
  </si>
  <si>
    <t>Less: Contribution from County</t>
  </si>
  <si>
    <t>Est Total Revenue from Other Sources (General benefit contribution) (b+c) = (d)</t>
  </si>
  <si>
    <t>Net Cost of Servicing to Assessment District (a-d) = ('e)</t>
  </si>
  <si>
    <t>Allowance for County Collection (e * 1%) = (f)</t>
  </si>
  <si>
    <t>Total Fire Suppression and Protection Services Budget (e-f) =(g)</t>
  </si>
  <si>
    <t>Total Proposed Assessment Budget (g)</t>
  </si>
  <si>
    <t>Effective Single Family Equivalent Benefit Units in Assessment District Zone A (h)</t>
  </si>
  <si>
    <t>Proposed Assessment per Effective Single Family Equivalent Unit (SFE) (g/h)</t>
  </si>
  <si>
    <t>General benefit Contribution</t>
  </si>
  <si>
    <t>Prop taxes &amp; other sources</t>
  </si>
  <si>
    <t>ESSENTIAL OPERATING COSTS</t>
  </si>
  <si>
    <t>Income from prop tax</t>
  </si>
  <si>
    <t>Income from YDH</t>
  </si>
  <si>
    <t>Income excluding OES</t>
  </si>
  <si>
    <t>Employee Salaries (excluding strike team)</t>
  </si>
  <si>
    <t>Employer Responsibility tax</t>
  </si>
  <si>
    <t>Insurance</t>
  </si>
  <si>
    <t>Office Supplies</t>
  </si>
  <si>
    <t>Postage</t>
  </si>
  <si>
    <t>Accounting</t>
  </si>
  <si>
    <t>I.T. svcs and office software</t>
  </si>
  <si>
    <t>Volunteer Firefighters</t>
  </si>
  <si>
    <t>Comms (internet and phone)</t>
  </si>
  <si>
    <t>Fuel</t>
  </si>
  <si>
    <t>Amount necessary to reserve for equipment purchases (annually)</t>
  </si>
  <si>
    <t>Total Expense</t>
  </si>
  <si>
    <t>FY22 Actuals</t>
  </si>
  <si>
    <t>Not Included</t>
  </si>
  <si>
    <t>Equipment Maint</t>
  </si>
  <si>
    <t>Building Maint</t>
  </si>
  <si>
    <t>PPE/Uniform</t>
  </si>
  <si>
    <t>Food</t>
  </si>
  <si>
    <t>Medical Supplies</t>
  </si>
  <si>
    <t>Household Expense</t>
  </si>
  <si>
    <t>Minor equipment (ballpark)</t>
  </si>
  <si>
    <t>Set aside for large maintenance/repairs/purchases (ballpark)</t>
  </si>
  <si>
    <t>Training  (FY22 actuals)</t>
  </si>
  <si>
    <t>Programmatic expenses</t>
  </si>
  <si>
    <t>est. annual cost</t>
  </si>
  <si>
    <t>annual expense - essential</t>
  </si>
  <si>
    <t>and program costs</t>
  </si>
  <si>
    <t xml:space="preserve">current budget deficit </t>
  </si>
  <si>
    <t>wish list</t>
  </si>
  <si>
    <t>Part Time Firefighter</t>
  </si>
  <si>
    <t>CVERA training/equip</t>
  </si>
  <si>
    <t>Addtl Full Time FF w/bennies</t>
  </si>
  <si>
    <t>Addtl. Training</t>
  </si>
  <si>
    <t>Reserve FF's</t>
  </si>
  <si>
    <t>addtl. Personnel and training</t>
  </si>
  <si>
    <t>one-off projects</t>
  </si>
  <si>
    <t>Concrete for 22</t>
  </si>
  <si>
    <t>mini-splits for station 22</t>
  </si>
  <si>
    <t>Diesel Exhaust System 22</t>
  </si>
  <si>
    <t>Convert unused bay 22</t>
  </si>
  <si>
    <t>Septic work</t>
  </si>
  <si>
    <t>Re-do lawn, post septic</t>
  </si>
  <si>
    <t>budget estimate for one-off's</t>
  </si>
  <si>
    <t>budget</t>
  </si>
  <si>
    <t>Total Budget</t>
  </si>
  <si>
    <t>Contingency</t>
  </si>
  <si>
    <t>Sample Rates by Property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</si>
</sst>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&quot;$&quot;#,##0"/>
    <numFmt numFmtId="167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 Narrow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7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0" borderId="4" xfId="0" applyFont="1" applyBorder="1"/>
    <xf numFmtId="164" fontId="5" fillId="0" borderId="0" xfId="0" applyNumberFormat="1" applyFont="1"/>
    <xf numFmtId="0" fontId="5" fillId="0" borderId="5" xfId="0" applyFont="1" applyBorder="1" applyAlignment="1">
      <alignment horizontal="left" indent="1"/>
    </xf>
    <xf numFmtId="0" fontId="5" fillId="0" borderId="6" xfId="0" applyFont="1" applyBorder="1"/>
    <xf numFmtId="164" fontId="5" fillId="0" borderId="7" xfId="0" applyNumberFormat="1" applyFont="1" applyBorder="1"/>
    <xf numFmtId="0" fontId="5" fillId="0" borderId="8" xfId="0" applyFont="1" applyBorder="1" applyAlignment="1">
      <alignment horizontal="left" inden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0" xfId="0" applyFont="1"/>
    <xf numFmtId="165" fontId="5" fillId="0" borderId="0" xfId="0" applyNumberFormat="1" applyFont="1"/>
    <xf numFmtId="0" fontId="5" fillId="0" borderId="5" xfId="0" applyFont="1" applyBorder="1" applyAlignment="1">
      <alignment horizontal="center"/>
    </xf>
    <xf numFmtId="7" fontId="5" fillId="0" borderId="0" xfId="0" applyNumberFormat="1" applyFont="1"/>
    <xf numFmtId="165" fontId="5" fillId="0" borderId="7" xfId="0" applyNumberFormat="1" applyFont="1" applyBorder="1"/>
    <xf numFmtId="0" fontId="5" fillId="0" borderId="8" xfId="0" applyFont="1" applyBorder="1" applyAlignment="1">
      <alignment horizontal="center"/>
    </xf>
    <xf numFmtId="0" fontId="6" fillId="3" borderId="0" xfId="0" applyFont="1" applyFill="1"/>
    <xf numFmtId="0" fontId="0" fillId="0" borderId="0" xfId="0" applyAlignment="1">
      <alignment horizontal="right"/>
    </xf>
    <xf numFmtId="0" fontId="7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2" borderId="0" xfId="0" applyFill="1"/>
    <xf numFmtId="0" fontId="0" fillId="0" borderId="4" xfId="0" applyBorder="1"/>
    <xf numFmtId="0" fontId="0" fillId="0" borderId="5" xfId="0" applyBorder="1"/>
    <xf numFmtId="10" fontId="0" fillId="0" borderId="0" xfId="0" applyNumberFormat="1"/>
    <xf numFmtId="166" fontId="0" fillId="0" borderId="0" xfId="0" applyNumberFormat="1"/>
    <xf numFmtId="10" fontId="6" fillId="0" borderId="0" xfId="0" applyNumberFormat="1" applyFont="1"/>
    <xf numFmtId="0" fontId="6" fillId="0" borderId="0" xfId="0" applyFont="1"/>
    <xf numFmtId="6" fontId="0" fillId="0" borderId="0" xfId="0" applyNumberFormat="1"/>
    <xf numFmtId="166" fontId="0" fillId="0" borderId="15" xfId="0" applyNumberFormat="1" applyBorder="1"/>
    <xf numFmtId="0" fontId="0" fillId="0" borderId="16" xfId="0" applyBorder="1"/>
    <xf numFmtId="0" fontId="0" fillId="0" borderId="15" xfId="0" applyBorder="1"/>
    <xf numFmtId="166" fontId="7" fillId="0" borderId="15" xfId="0" applyNumberFormat="1" applyFont="1" applyBorder="1"/>
    <xf numFmtId="0" fontId="0" fillId="0" borderId="17" xfId="0" applyBorder="1"/>
    <xf numFmtId="166" fontId="6" fillId="0" borderId="0" xfId="0" applyNumberFormat="1" applyFont="1"/>
    <xf numFmtId="10" fontId="6" fillId="0" borderId="0" xfId="2" applyNumberFormat="1" applyFont="1" applyFill="1"/>
    <xf numFmtId="167" fontId="0" fillId="0" borderId="0" xfId="1" applyNumberFormat="1" applyFont="1" applyFill="1" applyAlignment="1">
      <alignment horizontal="right"/>
    </xf>
    <xf numFmtId="0" fontId="6" fillId="0" borderId="15" xfId="0" applyFont="1" applyBorder="1"/>
    <xf numFmtId="166" fontId="0" fillId="0" borderId="0" xfId="2" applyNumberFormat="1" applyFont="1" applyFill="1"/>
    <xf numFmtId="10" fontId="0" fillId="0" borderId="0" xfId="2" applyNumberFormat="1" applyFont="1" applyFill="1"/>
    <xf numFmtId="166" fontId="7" fillId="0" borderId="0" xfId="0" applyNumberFormat="1" applyFont="1"/>
    <xf numFmtId="8" fontId="0" fillId="0" borderId="0" xfId="0" applyNumberFormat="1"/>
    <xf numFmtId="166" fontId="0" fillId="0" borderId="0" xfId="0" applyNumberFormat="1" applyAlignment="1">
      <alignment horizontal="right"/>
    </xf>
    <xf numFmtId="166" fontId="0" fillId="0" borderId="15" xfId="0" applyNumberFormat="1" applyBorder="1" applyAlignment="1">
      <alignment horizontal="right"/>
    </xf>
    <xf numFmtId="5" fontId="8" fillId="0" borderId="0" xfId="0" applyNumberFormat="1" applyFont="1"/>
    <xf numFmtId="5" fontId="8" fillId="0" borderId="0" xfId="0" applyNumberFormat="1" applyFont="1" applyAlignment="1">
      <alignment horizontal="right"/>
    </xf>
    <xf numFmtId="0" fontId="0" fillId="0" borderId="15" xfId="0" applyBorder="1" applyAlignment="1">
      <alignment horizontal="right"/>
    </xf>
    <xf numFmtId="166" fontId="7" fillId="0" borderId="15" xfId="0" applyNumberFormat="1" applyFont="1" applyBorder="1" applyAlignment="1">
      <alignment horizontal="right"/>
    </xf>
    <xf numFmtId="5" fontId="0" fillId="0" borderId="0" xfId="0" applyNumberFormat="1"/>
    <xf numFmtId="4" fontId="0" fillId="0" borderId="0" xfId="0" applyNumberFormat="1" applyAlignment="1">
      <alignment horizontal="right"/>
    </xf>
    <xf numFmtId="5" fontId="6" fillId="0" borderId="0" xfId="0" applyNumberFormat="1" applyFont="1"/>
    <xf numFmtId="0" fontId="0" fillId="0" borderId="6" xfId="0" applyBorder="1"/>
    <xf numFmtId="0" fontId="6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right"/>
    </xf>
    <xf numFmtId="165" fontId="9" fillId="2" borderId="18" xfId="0" applyNumberFormat="1" applyFont="1" applyFill="1" applyBorder="1" applyAlignment="1">
      <alignment horizontal="right"/>
    </xf>
    <xf numFmtId="0" fontId="0" fillId="0" borderId="8" xfId="0" applyBorder="1"/>
    <xf numFmtId="10" fontId="0" fillId="0" borderId="0" xfId="2" applyNumberFormat="1" applyFont="1"/>
    <xf numFmtId="165" fontId="0" fillId="0" borderId="0" xfId="0" applyNumberFormat="1" applyAlignment="1">
      <alignment horizontal="right"/>
    </xf>
    <xf numFmtId="0" fontId="1" fillId="0" borderId="0" xfId="3" applyAlignment="1">
      <alignment wrapText="1"/>
    </xf>
    <xf numFmtId="0" fontId="1" fillId="0" borderId="0" xfId="3"/>
    <xf numFmtId="0" fontId="10" fillId="0" borderId="0" xfId="3" applyFont="1" applyAlignment="1">
      <alignment wrapText="1"/>
    </xf>
    <xf numFmtId="0" fontId="2" fillId="0" borderId="0" xfId="3" applyFont="1" applyAlignment="1">
      <alignment wrapText="1"/>
    </xf>
    <xf numFmtId="44" fontId="0" fillId="0" borderId="0" xfId="4" applyFont="1"/>
    <xf numFmtId="44" fontId="10" fillId="0" borderId="0" xfId="4" applyFont="1"/>
    <xf numFmtId="44" fontId="2" fillId="0" borderId="0" xfId="4" applyFont="1"/>
    <xf numFmtId="0" fontId="11" fillId="0" borderId="0" xfId="3" applyFont="1"/>
    <xf numFmtId="0" fontId="2" fillId="0" borderId="0" xfId="3" applyFont="1"/>
    <xf numFmtId="44" fontId="0" fillId="0" borderId="0" xfId="4" applyFont="1" applyAlignment="1">
      <alignment wrapText="1"/>
    </xf>
    <xf numFmtId="0" fontId="11" fillId="0" borderId="0" xfId="3" applyFont="1" applyAlignment="1">
      <alignment wrapText="1"/>
    </xf>
    <xf numFmtId="44" fontId="11" fillId="0" borderId="0" xfId="4" applyFont="1"/>
    <xf numFmtId="44" fontId="0" fillId="0" borderId="12" xfId="4" applyFont="1" applyBorder="1"/>
    <xf numFmtId="0" fontId="1" fillId="0" borderId="13" xfId="3" applyBorder="1"/>
    <xf numFmtId="0" fontId="1" fillId="0" borderId="14" xfId="3" applyBorder="1"/>
    <xf numFmtId="44" fontId="0" fillId="0" borderId="4" xfId="4" applyFont="1" applyBorder="1"/>
    <xf numFmtId="44" fontId="2" fillId="0" borderId="0" xfId="3" applyNumberFormat="1" applyFont="1"/>
    <xf numFmtId="0" fontId="1" fillId="0" borderId="5" xfId="3" applyBorder="1"/>
    <xf numFmtId="0" fontId="1" fillId="0" borderId="6" xfId="3" applyBorder="1"/>
    <xf numFmtId="0" fontId="1" fillId="0" borderId="7" xfId="3" applyBorder="1"/>
    <xf numFmtId="0" fontId="11" fillId="0" borderId="7" xfId="3" applyFont="1" applyBorder="1"/>
    <xf numFmtId="44" fontId="11" fillId="0" borderId="8" xfId="3" applyNumberFormat="1" applyFont="1" applyBorder="1"/>
    <xf numFmtId="44" fontId="1" fillId="0" borderId="0" xfId="3" applyNumberFormat="1"/>
    <xf numFmtId="0" fontId="1" fillId="0" borderId="15" xfId="3" applyBorder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5">
    <cellStyle name="Currency" xfId="1" builtinId="4"/>
    <cellStyle name="Currency 8" xfId="4" xr:uid="{70660F1E-A996-4D6D-AEA9-325AD9F52088}"/>
    <cellStyle name="Normal" xfId="0" builtinId="0"/>
    <cellStyle name="Normal 11" xfId="3" xr:uid="{A4D3CFD9-6167-4029-8E62-BF557A22391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olo\Yolo%20County%20Fire%20Districts\Districts\Capay%20Valley\Capay%20FPD%20ER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 Rate Summary"/>
      <sheetName val="T2 Comparison staffing levels"/>
      <sheetName val="T3 Equip Replace Plan"/>
      <sheetName val="T4 Budget 23"/>
      <sheetName val="Backup Budget"/>
      <sheetName val="CSA48 EMS Calc"/>
      <sheetName val="EMS"/>
      <sheetName val="T5 EMS Cost Percentage"/>
      <sheetName val="T6 Fire Risk Factors"/>
      <sheetName val="T7 Replacement Cost Factors"/>
      <sheetName val="T8 Summary &amp; SFE Map"/>
      <sheetName val="T9 and T10 Zone and Travel "/>
      <sheetName val="T11 Budget Summary 19"/>
      <sheetName val="Support formulas "/>
      <sheetName val="Support Gen Ben calc"/>
      <sheetName val="CPI"/>
      <sheetName val="Travel Time &amp; Fire Haz Fact old"/>
      <sheetName val="Backup- Statewide Summary"/>
      <sheetName val="Backup- Statewide Landclass"/>
      <sheetName val="Backup-  # Fires by Landclass"/>
      <sheetName val="Backup- NFPA Fire Data"/>
      <sheetName val="Backup-  # Fires by Landclass11"/>
      <sheetName val="Backup- NFPA Fire Data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C7" t="str">
            <v>Single Family</v>
          </cell>
          <cell r="G7" t="str">
            <v>each</v>
          </cell>
        </row>
        <row r="8">
          <cell r="C8" t="str">
            <v>Multi-Family</v>
          </cell>
          <cell r="G8" t="str">
            <v>res unit</v>
          </cell>
        </row>
        <row r="9">
          <cell r="C9" t="str">
            <v>Commercial/Industrial</v>
          </cell>
          <cell r="G9" t="str">
            <v>acre</v>
          </cell>
        </row>
        <row r="10">
          <cell r="C10" t="str">
            <v>Office</v>
          </cell>
          <cell r="G10" t="str">
            <v>acre</v>
          </cell>
        </row>
        <row r="11">
          <cell r="C11" t="str">
            <v>Storage</v>
          </cell>
          <cell r="G11" t="str">
            <v>acre</v>
          </cell>
        </row>
        <row r="12">
          <cell r="C12" t="str">
            <v>Parking Lot</v>
          </cell>
          <cell r="D12">
            <v>0.21509138835675015</v>
          </cell>
          <cell r="E12">
            <v>0.85144537115131891</v>
          </cell>
          <cell r="G12" t="str">
            <v>each</v>
          </cell>
        </row>
        <row r="13">
          <cell r="C13" t="str">
            <v>Vacant</v>
          </cell>
          <cell r="D13">
            <v>0.21509138835675015</v>
          </cell>
          <cell r="E13">
            <v>0.62232577756754703</v>
          </cell>
          <cell r="G13" t="str">
            <v>each</v>
          </cell>
        </row>
        <row r="14">
          <cell r="C14" t="str">
            <v>Agriculture</v>
          </cell>
          <cell r="D14">
            <v>0.90990805613286851</v>
          </cell>
          <cell r="E14">
            <v>2.7901929197539966E-2</v>
          </cell>
          <cell r="G14" t="str">
            <v>acre</v>
          </cell>
        </row>
        <row r="19">
          <cell r="C19" t="str">
            <v>Range Land &amp; Open Space</v>
          </cell>
          <cell r="G19" t="str">
            <v>acre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280E-0B08-49C0-9A57-F7ADDABEB52A}">
  <sheetPr>
    <tabColor rgb="FF92D050"/>
  </sheetPr>
  <dimension ref="A1:H34"/>
  <sheetViews>
    <sheetView showGridLines="0" tabSelected="1" workbookViewId="0">
      <selection activeCell="D27" sqref="D27"/>
    </sheetView>
  </sheetViews>
  <sheetFormatPr defaultRowHeight="12.75" x14ac:dyDescent="0.2"/>
  <cols>
    <col min="3" max="3" width="23" customWidth="1"/>
    <col min="4" max="4" width="16.42578125" customWidth="1"/>
    <col min="5" max="5" width="11.140625" customWidth="1"/>
  </cols>
  <sheetData>
    <row r="1" spans="1:8" x14ac:dyDescent="0.2">
      <c r="A1" t="s">
        <v>0</v>
      </c>
    </row>
    <row r="2" spans="1:8" x14ac:dyDescent="0.2">
      <c r="D2" s="1">
        <f>'T4 Budget 23'!G30</f>
        <v>377.00280390464769</v>
      </c>
    </row>
    <row r="3" spans="1:8" x14ac:dyDescent="0.2">
      <c r="D3" s="1"/>
    </row>
    <row r="4" spans="1:8" ht="15" x14ac:dyDescent="0.25">
      <c r="C4" s="2" t="s">
        <v>1</v>
      </c>
      <c r="D4" s="1"/>
    </row>
    <row r="5" spans="1:8" ht="13.5" thickBot="1" x14ac:dyDescent="0.25">
      <c r="D5" s="1"/>
    </row>
    <row r="6" spans="1:8" ht="30.75" customHeight="1" x14ac:dyDescent="0.2">
      <c r="C6" s="3" t="s">
        <v>2</v>
      </c>
      <c r="D6" s="4" t="s">
        <v>3</v>
      </c>
      <c r="E6" s="4" t="s">
        <v>4</v>
      </c>
      <c r="F6" s="4" t="s">
        <v>5</v>
      </c>
      <c r="G6" s="5" t="s">
        <v>6</v>
      </c>
    </row>
    <row r="7" spans="1:8" x14ac:dyDescent="0.2">
      <c r="C7" s="6" t="s">
        <v>7</v>
      </c>
      <c r="D7" s="7">
        <v>1</v>
      </c>
      <c r="E7" s="7">
        <v>1</v>
      </c>
      <c r="F7" s="7">
        <v>1</v>
      </c>
      <c r="G7" s="8" t="s">
        <v>8</v>
      </c>
    </row>
    <row r="8" spans="1:8" x14ac:dyDescent="0.2">
      <c r="C8" s="6" t="s">
        <v>9</v>
      </c>
      <c r="D8" s="7">
        <v>2.3838601221747018</v>
      </c>
      <c r="E8" s="7">
        <v>0.17406111379725822</v>
      </c>
      <c r="F8" s="7">
        <v>0.41489999999999999</v>
      </c>
      <c r="G8" s="8" t="s">
        <v>10</v>
      </c>
      <c r="H8" s="7"/>
    </row>
    <row r="9" spans="1:8" x14ac:dyDescent="0.2">
      <c r="C9" s="6" t="s">
        <v>11</v>
      </c>
      <c r="D9" s="7">
        <v>5.6966710906963813</v>
      </c>
      <c r="E9" s="7">
        <v>1.305190939662743</v>
      </c>
      <c r="F9" s="7">
        <v>7.4352</v>
      </c>
      <c r="G9" s="8" t="s">
        <v>12</v>
      </c>
      <c r="H9" s="7"/>
    </row>
    <row r="10" spans="1:8" x14ac:dyDescent="0.2">
      <c r="C10" s="6" t="s">
        <v>13</v>
      </c>
      <c r="D10" s="7">
        <v>1.5934432915440173</v>
      </c>
      <c r="E10" s="7">
        <v>1.2301157598209587</v>
      </c>
      <c r="F10" s="7">
        <v>1.9601</v>
      </c>
      <c r="G10" s="8" t="s">
        <v>12</v>
      </c>
      <c r="H10" s="7"/>
    </row>
    <row r="11" spans="1:8" x14ac:dyDescent="0.2">
      <c r="C11" s="6" t="s">
        <v>14</v>
      </c>
      <c r="D11" s="7">
        <v>13.904510864253474</v>
      </c>
      <c r="E11" s="7">
        <v>0.39282055071698796</v>
      </c>
      <c r="F11" s="7">
        <v>5.4619999999999997</v>
      </c>
      <c r="G11" s="8" t="s">
        <v>12</v>
      </c>
      <c r="H11" s="7"/>
    </row>
    <row r="12" spans="1:8" x14ac:dyDescent="0.2">
      <c r="C12" s="6" t="s">
        <v>15</v>
      </c>
      <c r="D12" s="7">
        <f>'[1]T8 Summary &amp; SFE Map'!D12</f>
        <v>0.21509138835675015</v>
      </c>
      <c r="E12" s="7">
        <f>'[1]T8 Summary &amp; SFE Map'!E12</f>
        <v>0.85144537115131891</v>
      </c>
      <c r="F12" s="7">
        <v>0.18310000000000001</v>
      </c>
      <c r="G12" s="8" t="s">
        <v>8</v>
      </c>
      <c r="H12" s="7"/>
    </row>
    <row r="13" spans="1:8" x14ac:dyDescent="0.2">
      <c r="C13" s="6" t="s">
        <v>16</v>
      </c>
      <c r="D13" s="7">
        <f>'[1]T8 Summary &amp; SFE Map'!D13</f>
        <v>0.21509138835675015</v>
      </c>
      <c r="E13" s="7">
        <f>'[1]T8 Summary &amp; SFE Map'!E13</f>
        <v>0.62232577756754703</v>
      </c>
      <c r="F13" s="7">
        <v>0.13389999999999999</v>
      </c>
      <c r="G13" s="8" t="s">
        <v>8</v>
      </c>
      <c r="H13" s="7"/>
    </row>
    <row r="14" spans="1:8" x14ac:dyDescent="0.2">
      <c r="C14" s="6" t="s">
        <v>17</v>
      </c>
      <c r="D14" s="7">
        <f>'[1]T8 Summary &amp; SFE Map'!D14</f>
        <v>0.90990805613286851</v>
      </c>
      <c r="E14" s="7">
        <f>'[1]T8 Summary &amp; SFE Map'!E14</f>
        <v>2.7901929197539966E-2</v>
      </c>
      <c r="F14" s="7">
        <v>2.5399999999999999E-2</v>
      </c>
      <c r="G14" s="8" t="s">
        <v>12</v>
      </c>
      <c r="H14" s="7"/>
    </row>
    <row r="15" spans="1:8" hidden="1" x14ac:dyDescent="0.2">
      <c r="C15" s="6" t="s">
        <v>18</v>
      </c>
      <c r="D15" s="7">
        <v>1.6823659813965728</v>
      </c>
      <c r="E15" s="7">
        <v>0.85144537115131891</v>
      </c>
      <c r="F15" s="7"/>
      <c r="G15" s="8" t="s">
        <v>12</v>
      </c>
    </row>
    <row r="16" spans="1:8" hidden="1" x14ac:dyDescent="0.2">
      <c r="C16" s="6" t="s">
        <v>19</v>
      </c>
      <c r="D16" s="7">
        <v>1.6823659813965728</v>
      </c>
      <c r="E16" s="7">
        <v>6.3114179476969502E-3</v>
      </c>
      <c r="F16" s="7"/>
      <c r="G16" s="8" t="s">
        <v>12</v>
      </c>
    </row>
    <row r="17" spans="3:8" hidden="1" x14ac:dyDescent="0.2">
      <c r="C17" s="6" t="s">
        <v>20</v>
      </c>
      <c r="D17" s="7">
        <v>1.5294236194514297</v>
      </c>
      <c r="E17" s="7">
        <v>6.3114179476969502E-3</v>
      </c>
      <c r="F17" s="7"/>
      <c r="G17" s="8" t="s">
        <v>12</v>
      </c>
    </row>
    <row r="18" spans="3:8" hidden="1" x14ac:dyDescent="0.2">
      <c r="C18" s="6" t="s">
        <v>21</v>
      </c>
      <c r="D18" s="7">
        <v>1.3764812575062868</v>
      </c>
      <c r="E18" s="7">
        <v>7.57370153723634E-3</v>
      </c>
      <c r="F18" s="7"/>
      <c r="G18" s="8" t="s">
        <v>12</v>
      </c>
    </row>
    <row r="19" spans="3:8" ht="13.5" thickBot="1" x14ac:dyDescent="0.25">
      <c r="C19" s="9" t="s">
        <v>22</v>
      </c>
      <c r="D19" s="10">
        <v>0.10901726436228966</v>
      </c>
      <c r="E19" s="10">
        <v>1.3616493868280238E-2</v>
      </c>
      <c r="F19" s="10">
        <v>1.5E-3</v>
      </c>
      <c r="G19" s="11" t="s">
        <v>12</v>
      </c>
      <c r="H19" s="7"/>
    </row>
    <row r="21" spans="3:8" ht="15" x14ac:dyDescent="0.25">
      <c r="C21" s="2" t="s">
        <v>104</v>
      </c>
    </row>
    <row r="22" spans="3:8" ht="13.5" thickBot="1" x14ac:dyDescent="0.25"/>
    <row r="23" spans="3:8" ht="24.95" customHeight="1" thickBot="1" x14ac:dyDescent="0.25">
      <c r="C23" s="12" t="s">
        <v>2</v>
      </c>
      <c r="D23" s="13" t="s">
        <v>23</v>
      </c>
      <c r="E23" s="14" t="s">
        <v>6</v>
      </c>
      <c r="F23" s="15"/>
      <c r="G23" s="15"/>
    </row>
    <row r="24" spans="3:8" x14ac:dyDescent="0.2">
      <c r="C24" s="6" t="str">
        <f>+'[1]T8 Summary &amp; SFE Map'!C7</f>
        <v>Single Family</v>
      </c>
      <c r="D24" s="16">
        <f>+D$2*F7</f>
        <v>377.00280390464769</v>
      </c>
      <c r="E24" s="17" t="str">
        <f>+'[1]T8 Summary &amp; SFE Map'!G7</f>
        <v>each</v>
      </c>
      <c r="F24" s="15"/>
      <c r="G24" s="15"/>
    </row>
    <row r="25" spans="3:8" x14ac:dyDescent="0.2">
      <c r="C25" s="6" t="str">
        <f>+'[1]T8 Summary &amp; SFE Map'!C8</f>
        <v>Multi-Family</v>
      </c>
      <c r="D25" s="16">
        <f t="shared" ref="D25:D31" si="0">+D$2*F8</f>
        <v>156.41846334003833</v>
      </c>
      <c r="E25" s="17" t="str">
        <f>+'[1]T8 Summary &amp; SFE Map'!G8</f>
        <v>res unit</v>
      </c>
      <c r="F25" s="15"/>
      <c r="G25" s="15"/>
    </row>
    <row r="26" spans="3:8" x14ac:dyDescent="0.2">
      <c r="C26" s="6" t="str">
        <f>+'[1]T8 Summary &amp; SFE Map'!C9</f>
        <v>Commercial/Industrial</v>
      </c>
      <c r="D26" s="16">
        <f t="shared" si="0"/>
        <v>2803.0912475918367</v>
      </c>
      <c r="E26" s="17" t="str">
        <f>+'[1]T8 Summary &amp; SFE Map'!G9</f>
        <v>acre</v>
      </c>
      <c r="F26" s="18"/>
      <c r="G26" s="15"/>
    </row>
    <row r="27" spans="3:8" x14ac:dyDescent="0.2">
      <c r="C27" s="6" t="str">
        <f>+'[1]T8 Summary &amp; SFE Map'!C10</f>
        <v>Office</v>
      </c>
      <c r="D27" s="16">
        <f t="shared" si="0"/>
        <v>738.96319593349995</v>
      </c>
      <c r="E27" s="17" t="str">
        <f>+'[1]T8 Summary &amp; SFE Map'!G10</f>
        <v>acre</v>
      </c>
      <c r="F27" s="15"/>
      <c r="G27" s="15"/>
    </row>
    <row r="28" spans="3:8" x14ac:dyDescent="0.2">
      <c r="C28" s="6" t="str">
        <f>+'[1]T8 Summary &amp; SFE Map'!C11</f>
        <v>Storage</v>
      </c>
      <c r="D28" s="16">
        <f t="shared" si="0"/>
        <v>2059.1893149271855</v>
      </c>
      <c r="E28" s="17" t="str">
        <f>+'[1]T8 Summary &amp; SFE Map'!G11</f>
        <v>acre</v>
      </c>
      <c r="F28" s="15"/>
      <c r="G28" s="15"/>
    </row>
    <row r="29" spans="3:8" x14ac:dyDescent="0.2">
      <c r="C29" s="6" t="str">
        <f>+'[1]T8 Summary &amp; SFE Map'!C12</f>
        <v>Parking Lot</v>
      </c>
      <c r="D29" s="16">
        <f t="shared" si="0"/>
        <v>69.029213394940996</v>
      </c>
      <c r="E29" s="17" t="str">
        <f>+'[1]T8 Summary &amp; SFE Map'!G12</f>
        <v>each</v>
      </c>
      <c r="F29" s="15"/>
      <c r="G29" s="15"/>
    </row>
    <row r="30" spans="3:8" x14ac:dyDescent="0.2">
      <c r="C30" s="6" t="str">
        <f>+'[1]T8 Summary &amp; SFE Map'!C13</f>
        <v>Vacant</v>
      </c>
      <c r="D30" s="16">
        <f t="shared" si="0"/>
        <v>50.480675442832322</v>
      </c>
      <c r="E30" s="17" t="str">
        <f>+'[1]T8 Summary &amp; SFE Map'!G13</f>
        <v>each</v>
      </c>
      <c r="F30" s="15"/>
      <c r="G30" s="15"/>
    </row>
    <row r="31" spans="3:8" x14ac:dyDescent="0.2">
      <c r="C31" s="6" t="str">
        <f>+'[1]T8 Summary &amp; SFE Map'!C14</f>
        <v>Agriculture</v>
      </c>
      <c r="D31" s="16">
        <f t="shared" si="0"/>
        <v>9.5758712191780511</v>
      </c>
      <c r="E31" s="17" t="str">
        <f>+'[1]T8 Summary &amp; SFE Map'!G14</f>
        <v>acre</v>
      </c>
      <c r="F31" s="15"/>
      <c r="G31" s="15"/>
    </row>
    <row r="32" spans="3:8" ht="13.5" thickBot="1" x14ac:dyDescent="0.25">
      <c r="C32" s="9" t="str">
        <f>+'[1]T8 Summary &amp; SFE Map'!C19</f>
        <v>Range Land &amp; Open Space</v>
      </c>
      <c r="D32" s="19">
        <f>+D2*F19</f>
        <v>0.56550420585697159</v>
      </c>
      <c r="E32" s="20" t="str">
        <f>+'[1]T8 Summary &amp; SFE Map'!G19</f>
        <v>acre</v>
      </c>
      <c r="F32" s="16"/>
      <c r="G32" s="15"/>
    </row>
    <row r="33" spans="3:7" x14ac:dyDescent="0.2">
      <c r="C33" s="15"/>
      <c r="D33" s="15"/>
      <c r="E33" s="15"/>
      <c r="F33" s="15"/>
      <c r="G33" s="15"/>
    </row>
    <row r="34" spans="3:7" x14ac:dyDescent="0.2">
      <c r="C34" s="15"/>
      <c r="D34" s="15"/>
      <c r="E34" s="15"/>
      <c r="F34" s="15"/>
      <c r="G34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96C4-A0EB-4B52-830D-78730ADA6239}">
  <sheetPr>
    <tabColor rgb="FF92D050"/>
  </sheetPr>
  <dimension ref="B1:S36"/>
  <sheetViews>
    <sheetView zoomScaleNormal="100" workbookViewId="0">
      <selection activeCell="G17" sqref="G17"/>
    </sheetView>
  </sheetViews>
  <sheetFormatPr defaultRowHeight="12.75" x14ac:dyDescent="0.2"/>
  <cols>
    <col min="2" max="2" width="2" customWidth="1"/>
    <col min="3" max="3" width="1.7109375" style="34" customWidth="1"/>
    <col min="4" max="4" width="2" style="34" customWidth="1"/>
    <col min="5" max="5" width="2.7109375" style="34" customWidth="1"/>
    <col min="6" max="6" width="65.85546875" style="34" customWidth="1"/>
    <col min="7" max="7" width="19.42578125" style="34" customWidth="1"/>
    <col min="8" max="9" width="2.140625" customWidth="1"/>
    <col min="10" max="10" width="14.7109375" bestFit="1" customWidth="1"/>
    <col min="11" max="11" width="35.85546875" customWidth="1"/>
    <col min="12" max="13" width="19.140625" customWidth="1"/>
    <col min="14" max="14" width="14.5703125" customWidth="1"/>
    <col min="15" max="15" width="2.28515625" style="22" customWidth="1"/>
    <col min="16" max="16" width="35" customWidth="1"/>
    <col min="17" max="17" width="40.7109375" bestFit="1" customWidth="1"/>
    <col min="18" max="18" width="25" bestFit="1" customWidth="1"/>
    <col min="19" max="19" width="11.7109375" bestFit="1" customWidth="1"/>
    <col min="20" max="20" width="10.5703125" customWidth="1"/>
    <col min="22" max="22" width="11.7109375" bestFit="1" customWidth="1"/>
  </cols>
  <sheetData>
    <row r="1" spans="2:17" ht="13.5" thickBot="1" x14ac:dyDescent="0.25">
      <c r="C1"/>
      <c r="D1"/>
      <c r="E1"/>
      <c r="F1"/>
      <c r="G1" s="21"/>
    </row>
    <row r="2" spans="2:17" ht="16.5" customHeight="1" x14ac:dyDescent="0.2">
      <c r="B2" s="90" t="s">
        <v>24</v>
      </c>
      <c r="C2" s="91"/>
      <c r="D2" s="91"/>
      <c r="E2" s="91"/>
      <c r="F2" s="91"/>
      <c r="G2" s="91"/>
      <c r="H2" s="92"/>
      <c r="I2" s="23"/>
    </row>
    <row r="3" spans="2:17" ht="14.25" customHeight="1" x14ac:dyDescent="0.2">
      <c r="B3" s="93" t="s">
        <v>25</v>
      </c>
      <c r="C3" s="94"/>
      <c r="D3" s="94"/>
      <c r="E3" s="94"/>
      <c r="F3" s="94"/>
      <c r="G3" s="94"/>
      <c r="H3" s="95"/>
      <c r="I3" s="23"/>
    </row>
    <row r="4" spans="2:17" ht="14.25" customHeight="1" x14ac:dyDescent="0.2">
      <c r="B4" s="93" t="s">
        <v>26</v>
      </c>
      <c r="C4" s="94"/>
      <c r="D4" s="94"/>
      <c r="E4" s="94"/>
      <c r="F4" s="94"/>
      <c r="G4" s="94"/>
      <c r="H4" s="95"/>
      <c r="I4" s="23"/>
    </row>
    <row r="5" spans="2:17" ht="12.75" customHeight="1" thickBot="1" x14ac:dyDescent="0.25">
      <c r="B5" s="24"/>
      <c r="C5" s="25" t="s">
        <v>27</v>
      </c>
      <c r="D5" s="25"/>
      <c r="E5" s="25"/>
      <c r="F5" s="25"/>
      <c r="G5" s="26" t="s">
        <v>28</v>
      </c>
      <c r="H5" s="27"/>
      <c r="I5" s="28"/>
      <c r="K5" t="s">
        <v>29</v>
      </c>
    </row>
    <row r="6" spans="2:17" ht="12.75" customHeight="1" x14ac:dyDescent="0.2">
      <c r="B6" s="29"/>
      <c r="C6" t="s">
        <v>30</v>
      </c>
      <c r="D6"/>
      <c r="E6"/>
      <c r="F6"/>
      <c r="G6"/>
      <c r="H6" s="30"/>
      <c r="J6" s="31"/>
      <c r="K6" s="31"/>
      <c r="L6" s="31"/>
      <c r="M6" s="31"/>
      <c r="P6" s="1"/>
    </row>
    <row r="7" spans="2:17" ht="12.75" customHeight="1" x14ac:dyDescent="0.2">
      <c r="B7" s="29"/>
      <c r="C7"/>
      <c r="D7" t="s">
        <v>31</v>
      </c>
      <c r="E7"/>
      <c r="F7"/>
      <c r="G7" s="32">
        <f>'Backup Budget'!E20</f>
        <v>198539.28</v>
      </c>
      <c r="H7" s="30"/>
      <c r="J7" s="31"/>
      <c r="K7" s="33"/>
      <c r="L7" s="31"/>
      <c r="M7" s="31"/>
    </row>
    <row r="8" spans="2:17" ht="12.75" customHeight="1" x14ac:dyDescent="0.2">
      <c r="B8" s="29"/>
      <c r="C8"/>
      <c r="D8" t="s">
        <v>32</v>
      </c>
      <c r="E8"/>
      <c r="F8"/>
      <c r="G8" s="32">
        <f>'Backup Budget'!E21</f>
        <v>196000</v>
      </c>
      <c r="H8" s="30"/>
      <c r="J8" s="31"/>
      <c r="K8" s="33"/>
      <c r="L8" s="31"/>
      <c r="M8" s="31"/>
      <c r="P8" s="1"/>
    </row>
    <row r="9" spans="2:17" ht="12.75" customHeight="1" x14ac:dyDescent="0.2">
      <c r="B9" s="29"/>
      <c r="C9"/>
      <c r="D9" s="34" t="s">
        <v>33</v>
      </c>
      <c r="E9"/>
      <c r="F9"/>
      <c r="G9" s="32">
        <f>'Backup Budget'!E22</f>
        <v>167000</v>
      </c>
      <c r="H9" s="30"/>
      <c r="J9" s="31"/>
      <c r="K9" s="33"/>
      <c r="L9" s="31"/>
      <c r="M9" s="31"/>
      <c r="P9" s="1"/>
    </row>
    <row r="10" spans="2:17" ht="12.75" customHeight="1" x14ac:dyDescent="0.2">
      <c r="B10" s="29"/>
      <c r="C10"/>
      <c r="D10" t="s">
        <v>34</v>
      </c>
      <c r="E10"/>
      <c r="F10"/>
      <c r="G10" s="32">
        <f>'Backup Budget'!E23</f>
        <v>9225</v>
      </c>
      <c r="H10" s="30"/>
      <c r="J10" s="31"/>
      <c r="K10" s="33"/>
      <c r="L10" s="31"/>
      <c r="P10" s="1"/>
      <c r="Q10">
        <v>4391215</v>
      </c>
    </row>
    <row r="11" spans="2:17" ht="12.75" customHeight="1" x14ac:dyDescent="0.2">
      <c r="B11" s="29"/>
      <c r="C11"/>
      <c r="D11" t="s">
        <v>35</v>
      </c>
      <c r="E11"/>
      <c r="F11"/>
      <c r="G11" s="32">
        <f>'Backup Budget'!E24</f>
        <v>9875</v>
      </c>
      <c r="H11" s="30"/>
      <c r="J11" s="35"/>
      <c r="K11" s="33"/>
      <c r="L11" s="35"/>
      <c r="P11" s="1"/>
    </row>
    <row r="12" spans="2:17" ht="12.75" customHeight="1" x14ac:dyDescent="0.2">
      <c r="B12" s="29"/>
      <c r="C12"/>
      <c r="D12" t="s">
        <v>36</v>
      </c>
      <c r="E12"/>
      <c r="F12"/>
      <c r="G12" s="32">
        <f>'Backup Budget'!E25</f>
        <v>3829.75</v>
      </c>
      <c r="H12" s="30"/>
      <c r="J12" s="31"/>
      <c r="K12" s="33"/>
      <c r="L12" s="31"/>
      <c r="P12" s="1"/>
    </row>
    <row r="13" spans="2:17" ht="12.75" customHeight="1" x14ac:dyDescent="0.2">
      <c r="B13" s="29"/>
      <c r="C13"/>
      <c r="D13" t="s">
        <v>37</v>
      </c>
      <c r="E13"/>
      <c r="F13"/>
      <c r="G13" s="32">
        <f>'Backup Budget'!E26</f>
        <v>35940.894999999997</v>
      </c>
      <c r="H13" s="30"/>
      <c r="J13" s="31"/>
      <c r="K13" s="33"/>
      <c r="L13" s="31"/>
      <c r="P13" s="1"/>
    </row>
    <row r="14" spans="2:17" ht="12.75" customHeight="1" x14ac:dyDescent="0.2">
      <c r="B14" s="29"/>
      <c r="C14"/>
      <c r="D14" t="s">
        <v>38</v>
      </c>
      <c r="E14"/>
      <c r="F14"/>
      <c r="G14" s="32">
        <f>'Backup Budget'!E27</f>
        <v>4132.5600000000004</v>
      </c>
      <c r="H14" s="30"/>
      <c r="J14" s="31"/>
      <c r="K14" s="33"/>
      <c r="L14" s="31"/>
      <c r="P14" s="1"/>
    </row>
    <row r="15" spans="2:17" ht="12.75" customHeight="1" x14ac:dyDescent="0.2">
      <c r="B15" s="29"/>
      <c r="C15"/>
      <c r="D15" t="s">
        <v>39</v>
      </c>
      <c r="E15"/>
      <c r="F15"/>
      <c r="G15" s="32"/>
      <c r="H15" s="30"/>
      <c r="J15" s="31"/>
      <c r="K15" s="33"/>
      <c r="L15" s="31"/>
      <c r="P15" s="1"/>
    </row>
    <row r="16" spans="2:17" ht="12.75" customHeight="1" x14ac:dyDescent="0.2">
      <c r="B16" s="29"/>
      <c r="C16"/>
      <c r="D16" s="34" t="s">
        <v>40</v>
      </c>
      <c r="E16"/>
      <c r="F16"/>
      <c r="G16" s="36">
        <f>SUM(G7:G15)*0.03</f>
        <v>18736.274550000002</v>
      </c>
      <c r="H16" s="30"/>
      <c r="J16" s="32"/>
      <c r="K16" s="33" t="s">
        <v>41</v>
      </c>
      <c r="L16" s="31"/>
      <c r="P16" s="1"/>
    </row>
    <row r="17" spans="2:19" ht="12.75" customHeight="1" x14ac:dyDescent="0.2">
      <c r="B17" s="37"/>
      <c r="C17" s="38" t="s">
        <v>42</v>
      </c>
      <c r="D17" s="38"/>
      <c r="E17" s="38"/>
      <c r="F17" s="38"/>
      <c r="G17" s="39">
        <f>SUM(G7:G16)</f>
        <v>643278.75955000008</v>
      </c>
      <c r="H17" s="40"/>
      <c r="J17" s="32"/>
      <c r="K17" s="41"/>
      <c r="L17" s="33"/>
    </row>
    <row r="18" spans="2:19" ht="12.75" customHeight="1" x14ac:dyDescent="0.2">
      <c r="B18" s="29"/>
      <c r="C18"/>
      <c r="D18"/>
      <c r="E18"/>
      <c r="F18"/>
      <c r="G18" s="32"/>
      <c r="H18" s="30"/>
      <c r="J18" s="31"/>
      <c r="K18" s="31"/>
      <c r="L18" s="31"/>
    </row>
    <row r="19" spans="2:19" ht="12.75" customHeight="1" x14ac:dyDescent="0.2">
      <c r="B19" s="29"/>
      <c r="C19" s="34" t="s">
        <v>43</v>
      </c>
      <c r="D19"/>
      <c r="E19"/>
      <c r="F19"/>
      <c r="G19" s="32">
        <f>-'Backup Budget'!D2</f>
        <v>-225100.12</v>
      </c>
      <c r="H19" s="30"/>
      <c r="K19" s="42"/>
      <c r="L19" s="42"/>
      <c r="O19" s="43"/>
    </row>
    <row r="20" spans="2:19" ht="12.75" customHeight="1" x14ac:dyDescent="0.2">
      <c r="B20" s="29"/>
      <c r="C20" s="34" t="s">
        <v>44</v>
      </c>
      <c r="D20"/>
      <c r="E20"/>
      <c r="F20"/>
      <c r="G20" s="32"/>
      <c r="H20" s="30"/>
      <c r="K20" s="42"/>
      <c r="L20" s="42"/>
      <c r="O20" s="43"/>
    </row>
    <row r="21" spans="2:19" ht="12.75" customHeight="1" x14ac:dyDescent="0.2">
      <c r="B21" s="37"/>
      <c r="C21" s="44" t="s">
        <v>45</v>
      </c>
      <c r="D21" s="38"/>
      <c r="E21" s="38"/>
      <c r="F21" s="38"/>
      <c r="G21" s="39">
        <f>SUM(G19:G20)</f>
        <v>-225100.12</v>
      </c>
      <c r="H21" s="40"/>
      <c r="J21" s="45">
        <f>SUM(G19:G19)</f>
        <v>-225100.12</v>
      </c>
      <c r="K21" s="46"/>
      <c r="L21" s="46"/>
      <c r="O21" s="43"/>
    </row>
    <row r="22" spans="2:19" ht="12.75" customHeight="1" x14ac:dyDescent="0.2">
      <c r="B22" s="29"/>
      <c r="C22"/>
      <c r="D22"/>
      <c r="E22"/>
      <c r="F22"/>
      <c r="G22" s="32"/>
      <c r="H22" s="30"/>
      <c r="J22" s="46"/>
      <c r="K22" s="46"/>
      <c r="L22" s="46"/>
      <c r="O22" s="43"/>
    </row>
    <row r="23" spans="2:19" ht="12.75" customHeight="1" x14ac:dyDescent="0.2">
      <c r="B23" s="29"/>
      <c r="C23" t="s">
        <v>46</v>
      </c>
      <c r="D23"/>
      <c r="E23"/>
      <c r="F23"/>
      <c r="G23" s="47">
        <f>G17+G21</f>
        <v>418178.63955000008</v>
      </c>
      <c r="H23" s="30"/>
      <c r="J23" s="48">
        <f>G17+G21</f>
        <v>418178.63955000008</v>
      </c>
      <c r="K23" s="48"/>
      <c r="L23" s="48"/>
    </row>
    <row r="24" spans="2:19" ht="12.75" customHeight="1" x14ac:dyDescent="0.2">
      <c r="B24" s="29"/>
      <c r="C24"/>
      <c r="D24"/>
      <c r="E24"/>
      <c r="F24" s="22"/>
      <c r="G24" s="49"/>
      <c r="H24" s="30"/>
      <c r="J24" s="48"/>
      <c r="K24" s="48"/>
      <c r="L24" s="48"/>
    </row>
    <row r="25" spans="2:19" ht="12.75" customHeight="1" x14ac:dyDescent="0.3">
      <c r="B25" s="29"/>
      <c r="C25" s="34" t="s">
        <v>47</v>
      </c>
      <c r="D25"/>
      <c r="E25"/>
      <c r="F25" s="22"/>
      <c r="G25" s="50">
        <f>J23*0.01</f>
        <v>4181.7863955000012</v>
      </c>
      <c r="H25" s="30"/>
      <c r="J25" s="51"/>
      <c r="K25" s="51"/>
      <c r="L25" s="51"/>
      <c r="O25" s="52"/>
      <c r="S25" s="51"/>
    </row>
    <row r="26" spans="2:19" ht="12.75" customHeight="1" x14ac:dyDescent="0.2">
      <c r="B26" s="37"/>
      <c r="C26" s="44" t="s">
        <v>48</v>
      </c>
      <c r="D26" s="38"/>
      <c r="E26" s="38"/>
      <c r="F26" s="53"/>
      <c r="G26" s="54">
        <f>G23+G25</f>
        <v>422360.42594550009</v>
      </c>
      <c r="H26" s="40"/>
      <c r="J26" s="55"/>
      <c r="K26" s="55"/>
      <c r="L26" s="55"/>
    </row>
    <row r="27" spans="2:19" ht="12.75" customHeight="1" x14ac:dyDescent="0.2">
      <c r="B27" s="29"/>
      <c r="C27"/>
      <c r="D27"/>
      <c r="E27"/>
      <c r="F27" s="22"/>
      <c r="G27" s="22"/>
      <c r="H27" s="30"/>
      <c r="J27" s="55"/>
      <c r="K27" s="55"/>
      <c r="L27" s="55"/>
    </row>
    <row r="28" spans="2:19" ht="12.75" customHeight="1" x14ac:dyDescent="0.2">
      <c r="B28" s="29"/>
      <c r="C28" s="34" t="s">
        <v>49</v>
      </c>
      <c r="D28"/>
      <c r="E28"/>
      <c r="F28" s="22"/>
      <c r="G28" s="47">
        <f>G26</f>
        <v>422360.42594550009</v>
      </c>
      <c r="H28" s="30"/>
      <c r="J28" s="55"/>
      <c r="K28" s="48"/>
      <c r="L28" s="55"/>
    </row>
    <row r="29" spans="2:19" ht="12.75" customHeight="1" thickBot="1" x14ac:dyDescent="0.25">
      <c r="B29" s="29"/>
      <c r="C29" s="34" t="s">
        <v>50</v>
      </c>
      <c r="D29"/>
      <c r="E29"/>
      <c r="F29" s="22"/>
      <c r="G29" s="56">
        <v>1120.3110999999999</v>
      </c>
      <c r="H29" s="30"/>
      <c r="J29" s="57"/>
      <c r="K29" s="48"/>
      <c r="L29" s="33"/>
    </row>
    <row r="30" spans="2:19" ht="16.5" customHeight="1" thickBot="1" x14ac:dyDescent="0.3">
      <c r="B30" s="58"/>
      <c r="C30" s="59" t="s">
        <v>51</v>
      </c>
      <c r="D30" s="60"/>
      <c r="E30" s="60"/>
      <c r="F30" s="61"/>
      <c r="G30" s="62">
        <f>G28/G29</f>
        <v>377.00280390464769</v>
      </c>
      <c r="H30" s="63"/>
      <c r="J30" s="55"/>
      <c r="K30" s="55"/>
      <c r="L30" s="55"/>
    </row>
    <row r="31" spans="2:19" x14ac:dyDescent="0.2">
      <c r="C31"/>
      <c r="D31"/>
      <c r="E31"/>
      <c r="F31" s="22"/>
      <c r="G31" s="22"/>
      <c r="J31" s="1"/>
      <c r="K31" s="1"/>
      <c r="L31" s="1"/>
    </row>
    <row r="32" spans="2:19" x14ac:dyDescent="0.2">
      <c r="C32"/>
      <c r="D32"/>
      <c r="E32"/>
      <c r="F32" s="22"/>
      <c r="G32" s="22"/>
    </row>
    <row r="33" spans="6:15" x14ac:dyDescent="0.2">
      <c r="F33" s="22"/>
      <c r="G33" s="22" t="s">
        <v>52</v>
      </c>
      <c r="J33" s="64">
        <f>+G19/G17</f>
        <v>-0.34992624372902781</v>
      </c>
      <c r="K33" t="s">
        <v>53</v>
      </c>
    </row>
    <row r="34" spans="6:15" x14ac:dyDescent="0.2">
      <c r="F34" s="22"/>
      <c r="G34" s="22"/>
      <c r="O34"/>
    </row>
    <row r="35" spans="6:15" x14ac:dyDescent="0.2">
      <c r="F35" s="22"/>
      <c r="G35" s="65"/>
      <c r="J35" s="31">
        <f>+J34+J33</f>
        <v>-0.34992624372902781</v>
      </c>
    </row>
    <row r="36" spans="6:15" x14ac:dyDescent="0.2">
      <c r="F36" s="22"/>
      <c r="G36" s="22"/>
    </row>
  </sheetData>
  <mergeCells count="3">
    <mergeCell ref="B2:H2"/>
    <mergeCell ref="B3:H3"/>
    <mergeCell ref="B4:H4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CBA6-DA5F-4272-A936-BDDA22365221}">
  <dimension ref="A1:W33"/>
  <sheetViews>
    <sheetView workbookViewId="0">
      <selection activeCell="A5" sqref="A5"/>
    </sheetView>
  </sheetViews>
  <sheetFormatPr defaultRowHeight="15" x14ac:dyDescent="0.25"/>
  <cols>
    <col min="1" max="1" width="16.28515625" style="67" customWidth="1"/>
    <col min="2" max="2" width="13.85546875" style="67" customWidth="1"/>
    <col min="3" max="3" width="14.42578125" style="67" customWidth="1"/>
    <col min="4" max="4" width="14" style="67" customWidth="1"/>
    <col min="5" max="5" width="13.42578125" style="67" customWidth="1"/>
    <col min="6" max="6" width="17.42578125" style="67" customWidth="1"/>
    <col min="7" max="7" width="15.7109375" style="67" customWidth="1"/>
    <col min="8" max="8" width="16.28515625" style="67" customWidth="1"/>
    <col min="9" max="9" width="20.140625" style="67" customWidth="1"/>
    <col min="10" max="10" width="13.7109375" style="67" customWidth="1"/>
    <col min="11" max="11" width="11.42578125" style="67" customWidth="1"/>
    <col min="12" max="12" width="10.42578125" style="67" customWidth="1"/>
    <col min="13" max="13" width="12.85546875" style="67" customWidth="1"/>
    <col min="14" max="14" width="11.5703125" style="67" customWidth="1"/>
    <col min="15" max="15" width="10.5703125" style="67" bestFit="1" customWidth="1"/>
    <col min="16" max="16" width="21.140625" style="73" customWidth="1"/>
    <col min="17" max="17" width="16.5703125" style="74" customWidth="1"/>
    <col min="18" max="18" width="9.140625" style="67"/>
    <col min="19" max="19" width="11.28515625" style="67" customWidth="1"/>
    <col min="20" max="20" width="11.5703125" style="67" bestFit="1" customWidth="1"/>
    <col min="21" max="21" width="11.7109375" style="67" customWidth="1"/>
    <col min="22" max="22" width="10.5703125" style="67" bestFit="1" customWidth="1"/>
    <col min="23" max="23" width="15.85546875" style="67" customWidth="1"/>
    <col min="24" max="16384" width="9.140625" style="67"/>
  </cols>
  <sheetData>
    <row r="1" spans="1:23" ht="60" x14ac:dyDescent="0.25">
      <c r="A1" s="66" t="s">
        <v>54</v>
      </c>
      <c r="B1" s="66" t="s">
        <v>55</v>
      </c>
      <c r="C1" s="66" t="s">
        <v>56</v>
      </c>
      <c r="D1" s="66" t="s">
        <v>57</v>
      </c>
      <c r="E1" s="67" t="s">
        <v>38</v>
      </c>
      <c r="F1" s="66" t="s">
        <v>58</v>
      </c>
      <c r="G1" s="66" t="s">
        <v>59</v>
      </c>
      <c r="H1" s="67" t="s">
        <v>60</v>
      </c>
      <c r="I1" s="66" t="s">
        <v>61</v>
      </c>
      <c r="J1" s="67" t="s">
        <v>62</v>
      </c>
      <c r="K1" s="66" t="s">
        <v>63</v>
      </c>
      <c r="L1" s="66" t="s">
        <v>64</v>
      </c>
      <c r="M1" s="66" t="s">
        <v>65</v>
      </c>
      <c r="N1" s="66" t="s">
        <v>66</v>
      </c>
      <c r="O1" s="66" t="s">
        <v>67</v>
      </c>
      <c r="P1" s="68" t="s">
        <v>68</v>
      </c>
      <c r="Q1" s="69" t="s">
        <v>69</v>
      </c>
    </row>
    <row r="2" spans="1:23" s="70" customFormat="1" x14ac:dyDescent="0.25">
      <c r="A2" s="70" t="s">
        <v>70</v>
      </c>
      <c r="B2" s="70">
        <v>178434.12</v>
      </c>
      <c r="C2" s="70">
        <v>46666</v>
      </c>
      <c r="D2" s="70">
        <f>SUM(B2:C2)</f>
        <v>225100.12</v>
      </c>
      <c r="E2" s="70">
        <v>4132.5600000000004</v>
      </c>
      <c r="F2" s="70">
        <v>47139.34</v>
      </c>
      <c r="G2" s="70">
        <v>3749.94</v>
      </c>
      <c r="H2" s="70">
        <v>12179.9</v>
      </c>
      <c r="I2" s="70">
        <v>1035.7</v>
      </c>
      <c r="J2" s="70">
        <v>156.63</v>
      </c>
      <c r="K2" s="70">
        <v>200</v>
      </c>
      <c r="L2" s="70">
        <v>3629.75</v>
      </c>
      <c r="M2" s="70">
        <v>14000</v>
      </c>
      <c r="N2" s="70">
        <v>2004.85</v>
      </c>
      <c r="O2" s="70">
        <v>7088.04</v>
      </c>
      <c r="P2" s="71">
        <v>136000</v>
      </c>
      <c r="Q2" s="72">
        <f>SUM(E2:P2)</f>
        <v>231316.71</v>
      </c>
    </row>
    <row r="3" spans="1:23" x14ac:dyDescent="0.25">
      <c r="D3" s="70"/>
    </row>
    <row r="4" spans="1:23" x14ac:dyDescent="0.25">
      <c r="D4" s="70"/>
    </row>
    <row r="5" spans="1:23" s="66" customFormat="1" ht="45" x14ac:dyDescent="0.25">
      <c r="A5" s="66" t="s">
        <v>71</v>
      </c>
      <c r="B5" s="66" t="s">
        <v>72</v>
      </c>
      <c r="C5" s="66" t="s">
        <v>73</v>
      </c>
      <c r="D5" s="75" t="s">
        <v>74</v>
      </c>
      <c r="E5" s="66" t="s">
        <v>75</v>
      </c>
      <c r="F5" s="66" t="s">
        <v>76</v>
      </c>
      <c r="G5" s="66" t="s">
        <v>77</v>
      </c>
      <c r="H5" s="66" t="s">
        <v>78</v>
      </c>
      <c r="I5" s="66" t="s">
        <v>79</v>
      </c>
      <c r="J5" s="66" t="s">
        <v>80</v>
      </c>
      <c r="K5" s="67" t="s">
        <v>81</v>
      </c>
      <c r="P5" s="76"/>
      <c r="Q5" s="69"/>
    </row>
    <row r="6" spans="1:23" s="70" customFormat="1" x14ac:dyDescent="0.25">
      <c r="A6" s="70" t="s">
        <v>82</v>
      </c>
      <c r="B6" s="70">
        <v>9875</v>
      </c>
      <c r="C6" s="70">
        <v>4225</v>
      </c>
      <c r="D6" s="70">
        <v>7725.7749999999996</v>
      </c>
      <c r="E6" s="70">
        <v>500</v>
      </c>
      <c r="F6" s="70">
        <v>750</v>
      </c>
      <c r="G6" s="70">
        <v>2000</v>
      </c>
      <c r="H6" s="70">
        <v>2500</v>
      </c>
      <c r="I6" s="70">
        <v>5000</v>
      </c>
      <c r="J6" s="70">
        <v>3500</v>
      </c>
      <c r="K6" s="72">
        <f>SUM(B6:J6)</f>
        <v>36075.775000000001</v>
      </c>
      <c r="P6" s="77"/>
      <c r="Q6" s="72"/>
    </row>
    <row r="7" spans="1:23" ht="15.75" thickBot="1" x14ac:dyDescent="0.3">
      <c r="D7" s="70"/>
      <c r="P7" s="67"/>
      <c r="Q7" s="73"/>
      <c r="R7" s="74"/>
    </row>
    <row r="8" spans="1:23" x14ac:dyDescent="0.25">
      <c r="D8" s="78" t="s">
        <v>83</v>
      </c>
      <c r="E8" s="79"/>
      <c r="F8" s="79"/>
      <c r="G8" s="79"/>
      <c r="H8" s="80"/>
      <c r="P8" s="67"/>
      <c r="Q8" s="73"/>
      <c r="R8" s="74"/>
      <c r="T8" s="70"/>
      <c r="U8" s="70"/>
      <c r="V8" s="70"/>
      <c r="W8" s="70"/>
    </row>
    <row r="9" spans="1:23" x14ac:dyDescent="0.25">
      <c r="D9" s="81" t="s">
        <v>84</v>
      </c>
      <c r="F9" s="82">
        <f>SUM(Q2+K6)</f>
        <v>267392.48499999999</v>
      </c>
      <c r="H9" s="83"/>
      <c r="P9" s="67"/>
      <c r="Q9" s="73"/>
      <c r="R9" s="74"/>
      <c r="T9" s="70"/>
      <c r="U9" s="70"/>
      <c r="V9" s="70"/>
      <c r="W9" s="70"/>
    </row>
    <row r="10" spans="1:23" ht="15.75" thickBot="1" x14ac:dyDescent="0.3">
      <c r="D10" s="84"/>
      <c r="E10" s="85"/>
      <c r="F10" s="86" t="s">
        <v>85</v>
      </c>
      <c r="G10" s="85"/>
      <c r="H10" s="87">
        <f>SUM($D$2-$F$9)</f>
        <v>-42292.364999999991</v>
      </c>
      <c r="S10" s="70"/>
      <c r="T10" s="70"/>
      <c r="U10" s="70"/>
      <c r="V10" s="70"/>
    </row>
    <row r="11" spans="1:23" ht="45" x14ac:dyDescent="0.25">
      <c r="A11" s="67" t="s">
        <v>86</v>
      </c>
      <c r="B11" s="66" t="s">
        <v>87</v>
      </c>
      <c r="C11" s="66" t="s">
        <v>88</v>
      </c>
      <c r="D11" s="66" t="s">
        <v>89</v>
      </c>
      <c r="E11" s="66" t="s">
        <v>90</v>
      </c>
      <c r="F11" s="66" t="s">
        <v>91</v>
      </c>
      <c r="G11" s="66" t="s">
        <v>92</v>
      </c>
      <c r="O11" s="73"/>
      <c r="P11" s="74"/>
      <c r="Q11" s="67"/>
      <c r="R11" s="70"/>
      <c r="S11" s="70"/>
      <c r="T11" s="70"/>
      <c r="U11" s="70"/>
    </row>
    <row r="12" spans="1:23" s="70" customFormat="1" x14ac:dyDescent="0.25">
      <c r="B12" s="70">
        <v>36000</v>
      </c>
      <c r="C12" s="70">
        <v>4000</v>
      </c>
      <c r="D12" s="70">
        <v>70000</v>
      </c>
      <c r="E12" s="70">
        <v>9750</v>
      </c>
      <c r="F12" s="70">
        <v>10400</v>
      </c>
      <c r="G12" s="72">
        <f>SUM(B12:F12)</f>
        <v>130150</v>
      </c>
      <c r="O12" s="77"/>
      <c r="P12" s="72"/>
    </row>
    <row r="13" spans="1:23" x14ac:dyDescent="0.25">
      <c r="S13" s="70"/>
    </row>
    <row r="14" spans="1:23" x14ac:dyDescent="0.25">
      <c r="S14" s="70"/>
    </row>
    <row r="15" spans="1:23" ht="30.75" customHeight="1" x14ac:dyDescent="0.25">
      <c r="A15" s="67" t="s">
        <v>93</v>
      </c>
      <c r="B15" s="67" t="s">
        <v>94</v>
      </c>
      <c r="C15" s="66" t="s">
        <v>95</v>
      </c>
      <c r="D15" s="66" t="s">
        <v>96</v>
      </c>
      <c r="E15" s="66" t="s">
        <v>97</v>
      </c>
      <c r="F15" s="67" t="s">
        <v>98</v>
      </c>
      <c r="G15" s="66" t="s">
        <v>99</v>
      </c>
      <c r="H15" s="66" t="s">
        <v>100</v>
      </c>
      <c r="S15" s="70"/>
    </row>
    <row r="16" spans="1:23" x14ac:dyDescent="0.25">
      <c r="A16" s="67" t="s">
        <v>101</v>
      </c>
      <c r="B16" s="70">
        <v>100000</v>
      </c>
      <c r="C16" s="70">
        <v>10000</v>
      </c>
      <c r="D16" s="70">
        <v>60000</v>
      </c>
      <c r="E16" s="70">
        <v>25000</v>
      </c>
      <c r="F16" s="70">
        <v>30000</v>
      </c>
      <c r="G16" s="70">
        <v>2000</v>
      </c>
      <c r="H16" s="72">
        <f>SUM(B16:G16)</f>
        <v>227000</v>
      </c>
      <c r="T16" s="70"/>
    </row>
    <row r="18" spans="1:8" x14ac:dyDescent="0.25">
      <c r="G18" s="67" t="s">
        <v>102</v>
      </c>
      <c r="H18" s="88">
        <f>H16+G12+K6+Q2</f>
        <v>624542.48499999999</v>
      </c>
    </row>
    <row r="20" spans="1:8" x14ac:dyDescent="0.25">
      <c r="A20" t="s">
        <v>31</v>
      </c>
      <c r="B20"/>
      <c r="E20" s="88">
        <f>F2+G2+M2+G12+J6</f>
        <v>198539.28</v>
      </c>
    </row>
    <row r="21" spans="1:8" x14ac:dyDescent="0.25">
      <c r="A21" t="s">
        <v>32</v>
      </c>
      <c r="B21"/>
      <c r="E21" s="88">
        <f>P2+D16</f>
        <v>196000</v>
      </c>
    </row>
    <row r="22" spans="1:8" x14ac:dyDescent="0.25">
      <c r="A22" s="34" t="s">
        <v>33</v>
      </c>
      <c r="B22"/>
      <c r="E22" s="88">
        <f>B16+C16+E16+F16+G16</f>
        <v>167000</v>
      </c>
    </row>
    <row r="23" spans="1:8" x14ac:dyDescent="0.25">
      <c r="A23" t="s">
        <v>34</v>
      </c>
      <c r="B23"/>
      <c r="E23" s="88">
        <f>C6+I6</f>
        <v>9225</v>
      </c>
    </row>
    <row r="24" spans="1:8" x14ac:dyDescent="0.25">
      <c r="A24" t="s">
        <v>35</v>
      </c>
      <c r="B24"/>
      <c r="E24" s="88">
        <f>B6</f>
        <v>9875</v>
      </c>
    </row>
    <row r="25" spans="1:8" x14ac:dyDescent="0.25">
      <c r="A25" t="s">
        <v>36</v>
      </c>
      <c r="B25"/>
      <c r="E25" s="88">
        <f>K2+L2</f>
        <v>3829.75</v>
      </c>
    </row>
    <row r="26" spans="1:8" x14ac:dyDescent="0.25">
      <c r="A26" t="s">
        <v>37</v>
      </c>
      <c r="B26"/>
      <c r="E26" s="88">
        <f>I2+J2+N2+O2+D6+E6+F6+G6+H6+H2</f>
        <v>35940.894999999997</v>
      </c>
    </row>
    <row r="27" spans="1:8" x14ac:dyDescent="0.25">
      <c r="A27" t="s">
        <v>38</v>
      </c>
      <c r="B27"/>
      <c r="E27" s="88">
        <f>E2</f>
        <v>4132.5600000000004</v>
      </c>
    </row>
    <row r="28" spans="1:8" x14ac:dyDescent="0.25">
      <c r="A28" t="s">
        <v>39</v>
      </c>
      <c r="B28"/>
    </row>
    <row r="29" spans="1:8" x14ac:dyDescent="0.25">
      <c r="A29" s="34" t="s">
        <v>103</v>
      </c>
      <c r="B29"/>
      <c r="E29" s="89"/>
    </row>
    <row r="31" spans="1:8" x14ac:dyDescent="0.25">
      <c r="E31" s="88">
        <f>SUM(E20:E29)</f>
        <v>624542.4850000001</v>
      </c>
    </row>
    <row r="33" spans="5:5" x14ac:dyDescent="0.25">
      <c r="E33" s="88">
        <f>H18-E31</f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T1 Rate Summary</vt:lpstr>
      <vt:lpstr>T4 Budget 23</vt:lpstr>
      <vt:lpstr>Backup Budget</vt:lpstr>
      <vt:lpstr>'T4 Budget 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Hynson</dc:creator>
  <cp:lastModifiedBy>Capay Valley Fire</cp:lastModifiedBy>
  <dcterms:created xsi:type="dcterms:W3CDTF">2022-12-08T20:00:16Z</dcterms:created>
  <dcterms:modified xsi:type="dcterms:W3CDTF">2022-12-10T01:03:07Z</dcterms:modified>
</cp:coreProperties>
</file>